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EstaPastaDeTrabalho"/>
  <mc:AlternateContent xmlns:mc="http://schemas.openxmlformats.org/markup-compatibility/2006">
    <mc:Choice Requires="x15">
      <x15ac:absPath xmlns:x15ac="http://schemas.microsoft.com/office/spreadsheetml/2010/11/ac" url="H:\RH\Formularios\"/>
    </mc:Choice>
  </mc:AlternateContent>
  <xr:revisionPtr revIDLastSave="0" documentId="13_ncr:1_{DA7221BA-256E-44A6-82B9-BA9149D8BB52}" xr6:coauthVersionLast="47" xr6:coauthVersionMax="47" xr10:uidLastSave="{00000000-0000-0000-0000-000000000000}"/>
  <workbookProtection workbookAlgorithmName="SHA-512" workbookHashValue="lT2OfB8NoQi6foMOP4mSCobEsGGOCZVcf3XHcdmDElQ+Y1p63c6ks940E/yHnlIUJKzVm8MUqr4bqRFDeqKYwA==" workbookSaltValue="sP/LTEL2NhIYxwCIBtVwPQ==" workbookSpinCount="100000" lockStructure="1"/>
  <bookViews>
    <workbookView showHorizontalScroll="0" showVerticalScroll="0" showSheetTabs="0" xWindow="-120" yWindow="-120" windowWidth="29040" windowHeight="15720" xr2:uid="{62E2E715-09C0-4F29-8BF5-EF37D8B36C18}"/>
  </bookViews>
  <sheets>
    <sheet name="Formulario" sheetId="1" r:id="rId1"/>
    <sheet name="Guia" sheetId="2" r:id="rId2"/>
  </sheets>
  <definedNames>
    <definedName name="_xlnm.Print_Area" localSheetId="1">Guia!$B$2:$E$34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" l="1"/>
  <c r="P7" i="1"/>
  <c r="H14" i="1"/>
  <c r="E14" i="1"/>
  <c r="P6" i="1"/>
  <c r="B29" i="2"/>
  <c r="B28" i="2"/>
  <c r="B27" i="2"/>
  <c r="B26" i="2"/>
  <c r="B25" i="2"/>
  <c r="B24" i="2"/>
  <c r="E22" i="2"/>
  <c r="E21" i="2"/>
  <c r="E19" i="2"/>
  <c r="E5" i="2"/>
  <c r="E4" i="2"/>
  <c r="B12" i="2"/>
  <c r="B11" i="2"/>
  <c r="B10" i="2"/>
  <c r="B9" i="2"/>
  <c r="B8" i="2"/>
  <c r="B7" i="2"/>
  <c r="E2" i="2"/>
  <c r="P8" i="1" l="1"/>
  <c r="Q6" i="1"/>
  <c r="H17" i="1" l="1"/>
  <c r="E17" i="1"/>
  <c r="E26" i="2"/>
  <c r="E9" i="2"/>
  <c r="E24" i="2"/>
  <c r="E7" i="2"/>
  <c r="E28" i="2" l="1"/>
  <c r="K14" i="1"/>
  <c r="E31" i="2" s="1"/>
  <c r="E13" i="2"/>
  <c r="E30" i="2"/>
  <c r="E11" i="2"/>
  <c r="E14" i="2" l="1"/>
</calcChain>
</file>

<file path=xl/sharedStrings.xml><?xml version="1.0" encoding="utf-8"?>
<sst xmlns="http://schemas.openxmlformats.org/spreadsheetml/2006/main" count="56" uniqueCount="39">
  <si>
    <t>I - Dados do Ente</t>
  </si>
  <si>
    <t>Nome</t>
  </si>
  <si>
    <t>CNPJ</t>
  </si>
  <si>
    <t>II - Dados do Servidor Cedido</t>
  </si>
  <si>
    <t>CPF</t>
  </si>
  <si>
    <t>Salário Base de Contribuição</t>
  </si>
  <si>
    <t>TOTAL</t>
  </si>
  <si>
    <t>Prefeitura Municipal de Ceres</t>
  </si>
  <si>
    <t>20.146.234/0001-59</t>
  </si>
  <si>
    <t>Nadia Romana de Oliveira Rodovalho</t>
  </si>
  <si>
    <t>ISSA Anápolis</t>
  </si>
  <si>
    <t>Competência</t>
  </si>
  <si>
    <t>/</t>
  </si>
  <si>
    <t>1. NOME OU RAZÃO SOCIAL/ FONE/ ENDEREÇO:</t>
  </si>
  <si>
    <t>Guia de Recolhimento de Contribuição Previdenciária</t>
  </si>
  <si>
    <t>3. CÓDIGO DO PAGAMENTO</t>
  </si>
  <si>
    <t>4. COMPETÊNCIA</t>
  </si>
  <si>
    <t>5. IDENTIFICADOR</t>
  </si>
  <si>
    <t>7. VALOR DO ISSA (Retenção Servidor 14%)</t>
  </si>
  <si>
    <t>7. VALOR DO ISSA      (Quota Patronal 22%)</t>
  </si>
  <si>
    <t>Recolher em - Banco 001 - Agência 0324-7 - Conta Corrente 526.600-9 , ou - Banco 104 - Agência 2511 - Conta Corrente 71.045-0, através de Depósito, DOC ou ORPAG.</t>
  </si>
  <si>
    <r>
      <rPr>
        <b/>
        <sz val="9"/>
        <color theme="1"/>
        <rFont val="Calibri"/>
        <family val="2"/>
      </rPr>
      <t>ATENÇÃO:</t>
    </r>
    <r>
      <rPr>
        <sz val="9"/>
        <color theme="1"/>
        <rFont val="Calibri"/>
        <family val="2"/>
      </rPr>
      <t xml:space="preserve"> encaminhar cópia do comprovante de Recolhimento ao ISSA, anexando 2ª via.</t>
    </r>
  </si>
  <si>
    <t>INSTITUTO DE SEGURIDADE SOCIAL DOS SERVIDORES MUNICIAPIS DE ANÁPOLIS - CNPJ: 05.469.074/0001-95</t>
  </si>
  <si>
    <t>10. TOTAL</t>
  </si>
  <si>
    <t>11. AUTENTICAÇÃO BANCÁRIA</t>
  </si>
  <si>
    <t>PREFEITURA MUNICIPAL DE ANÁPOLIS</t>
  </si>
  <si>
    <t>2. VENCIMENTO             (Uso do ISSA)</t>
  </si>
  <si>
    <t>Formulário para gerar Guia de Recolhimento de Contribuição Previdenciária</t>
  </si>
  <si>
    <r>
      <t xml:space="preserve">Valor ISSA Patronal                </t>
    </r>
    <r>
      <rPr>
        <sz val="8"/>
        <color rgb="FF335C67"/>
        <rFont val="Segoe UI Variable Display Semib"/>
      </rPr>
      <t xml:space="preserve">  (Quota 22%)</t>
    </r>
  </si>
  <si>
    <r>
      <t xml:space="preserve">Valor ISSA Servidor                  </t>
    </r>
    <r>
      <rPr>
        <sz val="8"/>
        <color rgb="FF335C67"/>
        <rFont val="Segoe UI Variable Display Semib"/>
      </rPr>
      <t>(Retenção 14%)</t>
    </r>
  </si>
  <si>
    <r>
      <t xml:space="preserve">Multa </t>
    </r>
    <r>
      <rPr>
        <sz val="7"/>
        <color rgb="FFEEF4ED"/>
        <rFont val="Segoe UI Variable Display Semib"/>
      </rPr>
      <t>(2%)</t>
    </r>
  </si>
  <si>
    <r>
      <t xml:space="preserve">Juros </t>
    </r>
    <r>
      <rPr>
        <sz val="7"/>
        <color rgb="FFEEF4ED"/>
        <rFont val="Segoe UI Variable Display Semib"/>
      </rPr>
      <t>(1% a.m.)</t>
    </r>
  </si>
  <si>
    <t>Data Máxima para</t>
  </si>
  <si>
    <t>Gerar Guia Sem Encargos</t>
  </si>
  <si>
    <t>Data Geração Guia (Hoje)</t>
  </si>
  <si>
    <t>Dias de Atraso</t>
  </si>
  <si>
    <t>Fator de Multiplicação Juros</t>
  </si>
  <si>
    <t>8. MULTA</t>
  </si>
  <si>
    <t>9. JUROS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</si>
</sst>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00&quot;.&quot;000&quot;.&quot;000&quot;/&quot;0000&quot;-&quot;00"/>
    <numFmt numFmtId="165" formatCode="000&quot;.&quot;000&quot;.&quot;000&quot;-&quot;00"/>
    <numFmt numFmtId="166" formatCode="0000"/>
    <numFmt numFmtId="167" formatCode="&quot;R$&quot;\ #,##0.00"/>
  </numFmts>
  <fonts count="24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0"/>
      <color rgb="FF335C67"/>
      <name val="Segoe UI Variable Display Semib"/>
    </font>
    <font>
      <b/>
      <sz val="10"/>
      <color theme="0"/>
      <name val="Segoe UI Variable Display Semib"/>
    </font>
    <font>
      <sz val="10"/>
      <color theme="1"/>
      <name val="Consolas"/>
      <family val="3"/>
    </font>
    <font>
      <sz val="9"/>
      <color theme="1"/>
      <name val="Aptos Narrow"/>
      <family val="2"/>
      <scheme val="minor"/>
    </font>
    <font>
      <sz val="9"/>
      <color theme="1"/>
      <name val="Calibri"/>
      <family val="2"/>
    </font>
    <font>
      <sz val="10"/>
      <color theme="1"/>
      <name val="Calibri"/>
      <family val="2"/>
    </font>
    <font>
      <sz val="9"/>
      <color rgb="FF335C67"/>
      <name val="Segoe UI Variable Display Semib"/>
    </font>
    <font>
      <sz val="8"/>
      <color rgb="FF335C67"/>
      <name val="Segoe UI Variable Display Semib"/>
    </font>
    <font>
      <sz val="8.5"/>
      <color rgb="FF335C67"/>
      <name val="Segoe UI Variable Display Semib"/>
    </font>
    <font>
      <sz val="10"/>
      <color rgb="FF335C67"/>
      <name val="Consolas"/>
      <family val="3"/>
    </font>
    <font>
      <b/>
      <sz val="11"/>
      <color theme="1"/>
      <name val="Calibri"/>
      <family val="2"/>
    </font>
    <font>
      <b/>
      <sz val="13"/>
      <color theme="1"/>
      <name val="Calibri"/>
      <family val="2"/>
    </font>
    <font>
      <b/>
      <sz val="10"/>
      <color theme="1"/>
      <name val="Calibri"/>
      <family val="2"/>
    </font>
    <font>
      <b/>
      <sz val="10.5"/>
      <color theme="1"/>
      <name val="Calibri"/>
      <family val="2"/>
    </font>
    <font>
      <b/>
      <sz val="9"/>
      <color theme="1"/>
      <name val="Calibri"/>
      <family val="2"/>
    </font>
    <font>
      <sz val="11"/>
      <color theme="0"/>
      <name val="Segoe UI Variable Display Semib"/>
    </font>
    <font>
      <sz val="9"/>
      <color rgb="FFEEF4ED"/>
      <name val="Segoe UI Variable Display Semib"/>
    </font>
    <font>
      <sz val="10"/>
      <color rgb="FFEEF4ED"/>
      <name val="Consolas"/>
      <family val="3"/>
    </font>
    <font>
      <sz val="7"/>
      <color rgb="FFEEF4ED"/>
      <name val="Segoe UI Variable Display Semib"/>
    </font>
    <font>
      <sz val="11"/>
      <color rgb="FFEEF4ED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5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F4ED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vertical="center"/>
    </xf>
    <xf numFmtId="0" fontId="2" fillId="4" borderId="0" xfId="0" applyFont="1" applyFill="1" applyAlignment="1">
      <alignment vertical="center"/>
    </xf>
    <xf numFmtId="44" fontId="2" fillId="4" borderId="0" xfId="0" applyNumberFormat="1" applyFont="1" applyFill="1" applyAlignment="1">
      <alignment horizontal="center" vertical="center"/>
    </xf>
    <xf numFmtId="0" fontId="2" fillId="4" borderId="0" xfId="0" applyFont="1" applyFill="1"/>
    <xf numFmtId="0" fontId="4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7" fillId="4" borderId="0" xfId="0" applyFont="1" applyFill="1"/>
    <xf numFmtId="0" fontId="8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vertical="center"/>
    </xf>
    <xf numFmtId="49" fontId="0" fillId="0" borderId="0" xfId="0" applyNumberFormat="1"/>
    <xf numFmtId="166" fontId="6" fillId="3" borderId="0" xfId="0" applyNumberFormat="1" applyFont="1" applyFill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wrapText="1"/>
    </xf>
    <xf numFmtId="0" fontId="3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2" fillId="0" borderId="2" xfId="0" applyFont="1" applyBorder="1"/>
    <xf numFmtId="4" fontId="15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4" xfId="0" applyFont="1" applyBorder="1"/>
    <xf numFmtId="0" fontId="16" fillId="0" borderId="5" xfId="0" applyFont="1" applyBorder="1" applyAlignment="1">
      <alignment horizontal="center"/>
    </xf>
    <xf numFmtId="0" fontId="2" fillId="0" borderId="6" xfId="0" applyFont="1" applyBorder="1"/>
    <xf numFmtId="0" fontId="14" fillId="0" borderId="7" xfId="0" applyFont="1" applyBorder="1" applyAlignment="1">
      <alignment horizontal="center" wrapText="1"/>
    </xf>
    <xf numFmtId="0" fontId="17" fillId="0" borderId="6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2" fillId="0" borderId="8" xfId="0" applyFont="1" applyBorder="1"/>
    <xf numFmtId="0" fontId="14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4" fontId="15" fillId="0" borderId="10" xfId="0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7" xfId="0" applyFont="1" applyBorder="1"/>
    <xf numFmtId="0" fontId="2" fillId="0" borderId="12" xfId="0" applyFont="1" applyBorder="1"/>
    <xf numFmtId="0" fontId="2" fillId="0" borderId="9" xfId="0" applyFont="1" applyBorder="1"/>
    <xf numFmtId="0" fontId="16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3" fillId="3" borderId="0" xfId="0" applyFont="1" applyFill="1" applyAlignment="1" applyProtection="1">
      <alignment horizontal="center" vertical="center"/>
      <protection locked="0"/>
    </xf>
    <xf numFmtId="0" fontId="0" fillId="4" borderId="0" xfId="0" applyFill="1" applyAlignment="1">
      <alignment horizontal="center" vertical="center"/>
    </xf>
    <xf numFmtId="0" fontId="1" fillId="0" borderId="0" xfId="0" applyFont="1"/>
    <xf numFmtId="44" fontId="0" fillId="4" borderId="0" xfId="0" applyNumberFormat="1" applyFill="1" applyAlignment="1">
      <alignment vertical="center"/>
    </xf>
    <xf numFmtId="44" fontId="0" fillId="4" borderId="0" xfId="0" applyNumberFormat="1" applyFill="1"/>
    <xf numFmtId="0" fontId="23" fillId="4" borderId="0" xfId="0" applyFont="1" applyFill="1" applyAlignment="1">
      <alignment vertical="center"/>
    </xf>
    <xf numFmtId="14" fontId="23" fillId="4" borderId="0" xfId="0" applyNumberFormat="1" applyFont="1" applyFill="1" applyAlignment="1">
      <alignment horizontal="lef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center" vertical="center"/>
    </xf>
    <xf numFmtId="44" fontId="21" fillId="4" borderId="0" xfId="0" applyNumberFormat="1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6" fillId="3" borderId="0" xfId="0" applyNumberFormat="1" applyFont="1" applyFill="1" applyAlignment="1" applyProtection="1">
      <alignment horizontal="center" vertical="center"/>
      <protection locked="0"/>
    </xf>
    <xf numFmtId="165" fontId="6" fillId="3" borderId="0" xfId="0" applyNumberFormat="1" applyFont="1" applyFill="1" applyAlignment="1" applyProtection="1">
      <alignment horizontal="left" vertical="center" indent="1"/>
      <protection locked="0"/>
    </xf>
    <xf numFmtId="0" fontId="12" fillId="4" borderId="0" xfId="0" applyFont="1" applyFill="1" applyAlignment="1">
      <alignment horizontal="right" indent="1"/>
    </xf>
    <xf numFmtId="0" fontId="10" fillId="4" borderId="0" xfId="0" applyFont="1" applyFill="1" applyAlignment="1">
      <alignment horizontal="center" vertical="center" wrapText="1"/>
    </xf>
    <xf numFmtId="44" fontId="6" fillId="5" borderId="0" xfId="0" applyNumberFormat="1" applyFont="1" applyFill="1" applyAlignment="1">
      <alignment horizontal="center" vertical="center"/>
    </xf>
    <xf numFmtId="0" fontId="6" fillId="3" borderId="0" xfId="0" applyFont="1" applyFill="1" applyAlignment="1" applyProtection="1">
      <alignment horizontal="left" vertical="center" indent="1"/>
      <protection locked="0"/>
    </xf>
    <xf numFmtId="0" fontId="2" fillId="4" borderId="0" xfId="0" applyFont="1" applyFill="1" applyAlignment="1">
      <alignment horizontal="center" vertical="center"/>
    </xf>
    <xf numFmtId="44" fontId="6" fillId="3" borderId="0" xfId="0" applyNumberFormat="1" applyFont="1" applyFill="1" applyAlignment="1" applyProtection="1">
      <alignment horizontal="center" vertical="center"/>
      <protection locked="0"/>
    </xf>
    <xf numFmtId="167" fontId="17" fillId="0" borderId="8" xfId="0" applyNumberFormat="1" applyFont="1" applyBorder="1" applyAlignment="1">
      <alignment horizontal="left" vertical="top" indent="2"/>
    </xf>
    <xf numFmtId="167" fontId="17" fillId="0" borderId="9" xfId="0" applyNumberFormat="1" applyFont="1" applyBorder="1" applyAlignment="1">
      <alignment horizontal="left" vertical="top" indent="2"/>
    </xf>
    <xf numFmtId="0" fontId="8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right" vertical="center" indent="1"/>
    </xf>
    <xf numFmtId="0" fontId="3" fillId="0" borderId="5" xfId="0" applyFont="1" applyBorder="1" applyAlignment="1">
      <alignment horizontal="right" vertical="center" indent="1"/>
    </xf>
    <xf numFmtId="0" fontId="3" fillId="0" borderId="2" xfId="0" applyFont="1" applyBorder="1" applyAlignment="1">
      <alignment horizontal="left" vertical="top" wrapText="1"/>
    </xf>
    <xf numFmtId="4" fontId="15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2">
    <dxf>
      <font>
        <color theme="1"/>
      </font>
      <fill>
        <patternFill>
          <bgColor rgb="FFD9D9D9"/>
        </patternFill>
      </fill>
    </dxf>
    <dxf>
      <font>
        <color rgb="FF335C67"/>
      </font>
    </dxf>
  </dxfs>
  <tableStyles count="0" defaultTableStyle="TableStyleMedium2" defaultPivotStyle="PivotStyleLight16"/>
  <colors>
    <mruColors>
      <color rgb="FFEEF4ED"/>
      <color rgb="FFD9D9D9"/>
      <color rgb="FF335C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Guia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Formulario!B6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402981</xdr:colOff>
      <xdr:row>15</xdr:row>
      <xdr:rowOff>95250</xdr:rowOff>
    </xdr:from>
    <xdr:to>
      <xdr:col>11</xdr:col>
      <xdr:colOff>300934</xdr:colOff>
      <xdr:row>19</xdr:row>
      <xdr:rowOff>36633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CB0A3E82-CB1A-56E4-8815-E7C1EE4FBDE4}"/>
            </a:ext>
          </a:extLst>
        </xdr:cNvPr>
        <xdr:cNvGrpSpPr/>
      </xdr:nvGrpSpPr>
      <xdr:grpSpPr>
        <a:xfrm>
          <a:off x="5150827" y="2930769"/>
          <a:ext cx="637972" cy="740018"/>
          <a:chOff x="4645270" y="3011366"/>
          <a:chExt cx="542722" cy="761999"/>
        </a:xfrm>
      </xdr:grpSpPr>
      <xdr:pic>
        <xdr:nvPicPr>
          <xdr:cNvPr id="4" name="Imagem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3347928B-9403-4ECD-8AF1-92AB6AAABA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45270" y="3011366"/>
            <a:ext cx="542722" cy="540000"/>
          </a:xfrm>
          <a:prstGeom prst="rect">
            <a:avLst/>
          </a:prstGeom>
        </xdr:spPr>
      </xdr:pic>
      <xdr:sp macro="" textlink="">
        <xdr:nvSpPr>
          <xdr:cNvPr id="5" name="CaixaDeTexto 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33E9FECF-1D86-29E8-34E6-F5A8C5FBA1BC}"/>
              </a:ext>
            </a:extLst>
          </xdr:cNvPr>
          <xdr:cNvSpPr txBox="1"/>
        </xdr:nvSpPr>
        <xdr:spPr>
          <a:xfrm>
            <a:off x="4733191" y="3568211"/>
            <a:ext cx="373673" cy="2051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lang="pt-BR" sz="1400"/>
              <a:t>GUIA</a:t>
            </a:r>
          </a:p>
        </xdr:txBody>
      </xdr:sp>
    </xdr:grp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180975</xdr:rowOff>
    </xdr:from>
    <xdr:to>
      <xdr:col>1</xdr:col>
      <xdr:colOff>777779</xdr:colOff>
      <xdr:row>3</xdr:row>
      <xdr:rowOff>200025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0A6D5B9-2563-8122-CF94-658A674B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4" y="276225"/>
          <a:ext cx="711105" cy="781050"/>
        </a:xfrm>
        <a:prstGeom prst="rect">
          <a:avLst/>
        </a:prstGeom>
      </xdr:spPr>
    </xdr:pic>
    <xdr:clientData/>
  </xdr:twoCellAnchor>
  <xdr:oneCellAnchor>
    <xdr:from>
      <xdr:col>1</xdr:col>
      <xdr:colOff>66674</xdr:colOff>
      <xdr:row>18</xdr:row>
      <xdr:rowOff>180975</xdr:rowOff>
    </xdr:from>
    <xdr:ext cx="711105" cy="781050"/>
    <xdr:pic>
      <xdr:nvPicPr>
        <xdr:cNvPr id="7" name="Imagem 6">
          <a:extLst>
            <a:ext uri="{FF2B5EF4-FFF2-40B4-BE49-F238E27FC236}">
              <a16:creationId xmlns:a16="http://schemas.microsoft.com/office/drawing/2014/main" id="{1C598E53-6A80-452B-AD13-3D68A6BFE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4" y="276225"/>
          <a:ext cx="711105" cy="781050"/>
        </a:xfrm>
        <a:prstGeom prst="rect">
          <a:avLst/>
        </a:prstGeom>
      </xdr:spPr>
    </xdr:pic>
    <xdr:clientData/>
  </xdr:oneCellAnchor>
  <xdr:twoCellAnchor editAs="oneCell">
    <xdr:from>
      <xdr:col>5</xdr:col>
      <xdr:colOff>142874</xdr:colOff>
      <xdr:row>1</xdr:row>
      <xdr:rowOff>19050</xdr:rowOff>
    </xdr:from>
    <xdr:to>
      <xdr:col>6</xdr:col>
      <xdr:colOff>161925</xdr:colOff>
      <xdr:row>2</xdr:row>
      <xdr:rowOff>342900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84079887-7A41-FD51-40CB-67DF327DADD5}"/>
            </a:ext>
          </a:extLst>
        </xdr:cNvPr>
        <xdr:cNvGrpSpPr/>
      </xdr:nvGrpSpPr>
      <xdr:grpSpPr>
        <a:xfrm>
          <a:off x="7334249" y="114300"/>
          <a:ext cx="704851" cy="704850"/>
          <a:chOff x="6562724" y="76200"/>
          <a:chExt cx="628651" cy="704850"/>
        </a:xfrm>
      </xdr:grpSpPr>
      <xdr:pic>
        <xdr:nvPicPr>
          <xdr:cNvPr id="3" name="Imagem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6014CCE-FA14-4DD9-8C32-D6EDF3AB85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00825" y="76200"/>
            <a:ext cx="540000" cy="540000"/>
          </a:xfrm>
          <a:prstGeom prst="rect">
            <a:avLst/>
          </a:prstGeom>
        </xdr:spPr>
      </xdr:pic>
      <xdr:sp macro="" textlink="">
        <xdr:nvSpPr>
          <xdr:cNvPr id="4" name="CaixaDeTexto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C7859EA-CDC9-BA18-EAEB-63F9D081E50B}"/>
              </a:ext>
            </a:extLst>
          </xdr:cNvPr>
          <xdr:cNvSpPr txBox="1"/>
        </xdr:nvSpPr>
        <xdr:spPr>
          <a:xfrm>
            <a:off x="6562724" y="590550"/>
            <a:ext cx="628651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pt-BR" sz="1200" b="1"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Voltar</a:t>
            </a:r>
          </a:p>
        </xdr:txBody>
      </xdr:sp>
    </xdr:grpSp>
    <xdr:clientData fPrint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43578-A00B-4E55-AE65-2FB2323C4156}">
  <sheetPr codeName="Planilha1"/>
  <dimension ref="A1:AZ596"/>
  <sheetViews>
    <sheetView showRowColHeaders="0" tabSelected="1" zoomScale="130" zoomScaleNormal="130" workbookViewId="0">
      <selection activeCell="B6" sqref="B6:I6"/>
    </sheetView>
  </sheetViews>
  <sheetFormatPr defaultRowHeight="14.25"/>
  <cols>
    <col min="1" max="1" width="1.75" customWidth="1"/>
    <col min="4" max="4" width="1.75" customWidth="1"/>
    <col min="6" max="6" width="10.125" customWidth="1"/>
    <col min="7" max="7" width="1.75" customWidth="1"/>
    <col min="8" max="8" width="9.125" customWidth="1"/>
    <col min="10" max="10" width="1.75" customWidth="1"/>
    <col min="11" max="12" width="9.75" customWidth="1"/>
    <col min="13" max="13" width="1.75" customWidth="1"/>
    <col min="16" max="16" width="10.875" customWidth="1"/>
    <col min="17" max="17" width="10" customWidth="1"/>
    <col min="18" max="18" width="11" customWidth="1"/>
  </cols>
  <sheetData>
    <row r="1" spans="1:52" s="4" customFormat="1" ht="45" customHeight="1">
      <c r="A1" s="3"/>
      <c r="B1" s="41" t="s">
        <v>10</v>
      </c>
      <c r="C1" s="3"/>
      <c r="D1" s="53" t="s">
        <v>27</v>
      </c>
      <c r="E1" s="53"/>
      <c r="F1" s="53"/>
      <c r="G1" s="53"/>
      <c r="H1" s="53"/>
      <c r="I1" s="53"/>
      <c r="J1" s="5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ht="9.9499999999999993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2" s="2" customFormat="1" ht="15">
      <c r="A3" s="6"/>
      <c r="B3" s="10" t="s">
        <v>0</v>
      </c>
      <c r="C3" s="11"/>
      <c r="D3" s="11"/>
      <c r="E3" s="11"/>
      <c r="F3" s="56" t="s">
        <v>11</v>
      </c>
      <c r="G3" s="56"/>
      <c r="H3" s="56"/>
      <c r="I3" s="42">
        <v>6</v>
      </c>
      <c r="J3" s="7" t="s">
        <v>12</v>
      </c>
      <c r="K3" s="16">
        <v>2024</v>
      </c>
      <c r="L3" s="7"/>
      <c r="M3" s="7"/>
      <c r="N3" s="6"/>
      <c r="O3" s="6"/>
      <c r="P3" s="47" t="s">
        <v>32</v>
      </c>
      <c r="Q3" s="47"/>
      <c r="R3" s="47"/>
      <c r="S3" s="47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</row>
    <row r="4" spans="1:52" s="2" customFormat="1" ht="2.1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6"/>
      <c r="O4" s="6"/>
      <c r="P4" s="47"/>
      <c r="Q4" s="47"/>
      <c r="R4" s="47"/>
      <c r="S4" s="47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1:52" s="2" customFormat="1" ht="15" customHeight="1">
      <c r="A5" s="6"/>
      <c r="B5" s="14" t="s">
        <v>1</v>
      </c>
      <c r="C5" s="7"/>
      <c r="D5" s="7"/>
      <c r="E5" s="7"/>
      <c r="F5" s="7"/>
      <c r="G5" s="7"/>
      <c r="H5" s="7"/>
      <c r="I5" s="6"/>
      <c r="J5" s="6"/>
      <c r="K5" s="14" t="s">
        <v>2</v>
      </c>
      <c r="L5" s="7"/>
      <c r="M5" s="7"/>
      <c r="N5" s="6"/>
      <c r="O5" s="6"/>
      <c r="P5" s="47" t="s">
        <v>33</v>
      </c>
      <c r="Q5" s="47"/>
      <c r="R5" s="47"/>
      <c r="S5" s="47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</row>
    <row r="6" spans="1:52" s="2" customFormat="1" ht="17.100000000000001" customHeight="1">
      <c r="A6" s="6"/>
      <c r="B6" s="59" t="s">
        <v>7</v>
      </c>
      <c r="C6" s="59"/>
      <c r="D6" s="59"/>
      <c r="E6" s="59"/>
      <c r="F6" s="59"/>
      <c r="G6" s="59"/>
      <c r="H6" s="59"/>
      <c r="I6" s="59"/>
      <c r="J6" s="6"/>
      <c r="K6" s="54" t="s">
        <v>8</v>
      </c>
      <c r="L6" s="54"/>
      <c r="M6" s="7"/>
      <c r="N6" s="6"/>
      <c r="O6" s="6"/>
      <c r="P6" s="48">
        <f ca="1">DATEVALUE("10/"&amp;I3+1&amp;"/"&amp;YEAR(TODAY()))</f>
        <v>45483</v>
      </c>
      <c r="Q6" s="49" t="str">
        <f ca="1">IF(TODAY()&lt;=P6,"No Prazo","Atrasado")</f>
        <v>Atrasado</v>
      </c>
      <c r="R6" s="47"/>
      <c r="S6" s="47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</row>
    <row r="7" spans="1:52" s="2" customFormat="1" ht="9.9499999999999993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6"/>
      <c r="O7" s="6"/>
      <c r="P7" s="48">
        <f ca="1">TODAY()</f>
        <v>45532</v>
      </c>
      <c r="Q7" s="47" t="s">
        <v>34</v>
      </c>
      <c r="R7" s="47"/>
      <c r="S7" s="47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</row>
    <row r="8" spans="1:52" s="2" customFormat="1" ht="15">
      <c r="A8" s="6"/>
      <c r="B8" s="10" t="s">
        <v>3</v>
      </c>
      <c r="C8" s="11"/>
      <c r="D8" s="11"/>
      <c r="E8" s="11"/>
      <c r="F8" s="7"/>
      <c r="G8" s="7"/>
      <c r="H8" s="7"/>
      <c r="I8" s="7"/>
      <c r="J8" s="7"/>
      <c r="K8" s="7"/>
      <c r="L8" s="7"/>
      <c r="M8" s="7"/>
      <c r="N8" s="6"/>
      <c r="O8" s="6"/>
      <c r="P8" s="49">
        <f ca="1">P7-P6</f>
        <v>49</v>
      </c>
      <c r="Q8" s="47" t="s">
        <v>35</v>
      </c>
      <c r="R8" s="50"/>
      <c r="S8" s="47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</row>
    <row r="9" spans="1:52" s="2" customFormat="1" ht="2.1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6"/>
      <c r="O9" s="6"/>
      <c r="P9" s="47"/>
      <c r="Q9" s="47"/>
      <c r="R9" s="47"/>
      <c r="S9" s="47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</row>
    <row r="10" spans="1:52" s="2" customFormat="1" ht="15" customHeight="1">
      <c r="A10" s="6"/>
      <c r="B10" s="14" t="s">
        <v>1</v>
      </c>
      <c r="C10" s="7"/>
      <c r="D10" s="7"/>
      <c r="E10" s="7"/>
      <c r="F10" s="7"/>
      <c r="G10" s="7"/>
      <c r="H10" s="7"/>
      <c r="I10" s="6"/>
      <c r="J10" s="6"/>
      <c r="K10" s="14" t="s">
        <v>4</v>
      </c>
      <c r="L10" s="7"/>
      <c r="M10" s="7"/>
      <c r="N10" s="6"/>
      <c r="O10" s="6"/>
      <c r="P10" s="50">
        <f>0.12/360</f>
        <v>3.3333333333333332E-4</v>
      </c>
      <c r="Q10" s="47" t="s">
        <v>36</v>
      </c>
      <c r="R10" s="50"/>
      <c r="S10" s="47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</row>
    <row r="11" spans="1:52" s="2" customFormat="1" ht="20.100000000000001" customHeight="1">
      <c r="A11" s="6"/>
      <c r="B11" s="59" t="s">
        <v>9</v>
      </c>
      <c r="C11" s="59"/>
      <c r="D11" s="59"/>
      <c r="E11" s="59"/>
      <c r="F11" s="59"/>
      <c r="G11" s="59"/>
      <c r="H11" s="59"/>
      <c r="I11" s="59"/>
      <c r="J11" s="6"/>
      <c r="K11" s="55">
        <v>89332326134</v>
      </c>
      <c r="L11" s="55"/>
      <c r="M11" s="7"/>
      <c r="N11" s="6"/>
      <c r="O11" s="6"/>
      <c r="P11" s="45"/>
      <c r="Q11" s="6"/>
      <c r="R11" s="43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</row>
    <row r="12" spans="1:52" s="2" customFormat="1" ht="5.0999999999999996" customHeight="1">
      <c r="A12" s="6"/>
      <c r="B12" s="7"/>
      <c r="C12" s="7"/>
      <c r="D12" s="7"/>
      <c r="E12" s="7"/>
      <c r="F12" s="7"/>
      <c r="G12" s="7"/>
      <c r="H12" s="7"/>
      <c r="I12" s="60"/>
      <c r="J12" s="60"/>
      <c r="K12" s="60"/>
      <c r="L12" s="7"/>
      <c r="M12" s="7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</row>
    <row r="13" spans="1:52" s="2" customFormat="1" ht="30" customHeight="1">
      <c r="A13" s="6"/>
      <c r="B13" s="57" t="s">
        <v>5</v>
      </c>
      <c r="C13" s="57"/>
      <c r="D13" s="13"/>
      <c r="E13" s="57" t="s">
        <v>29</v>
      </c>
      <c r="F13" s="57"/>
      <c r="G13" s="13"/>
      <c r="H13" s="57" t="s">
        <v>28</v>
      </c>
      <c r="I13" s="57"/>
      <c r="J13" s="13"/>
      <c r="K13" s="57" t="s">
        <v>6</v>
      </c>
      <c r="L13" s="57"/>
      <c r="M13" s="7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</row>
    <row r="14" spans="1:52" s="2" customFormat="1" ht="20.100000000000001" customHeight="1">
      <c r="A14" s="6"/>
      <c r="B14" s="61">
        <v>6500</v>
      </c>
      <c r="C14" s="61"/>
      <c r="D14" s="8"/>
      <c r="E14" s="58">
        <f>IFERROR(B14*0.14,"Verifique")</f>
        <v>910.00000000000011</v>
      </c>
      <c r="F14" s="58"/>
      <c r="G14" s="8"/>
      <c r="H14" s="58">
        <f>IFERROR(B14*0.22,"Verifique")</f>
        <v>1430</v>
      </c>
      <c r="I14" s="58"/>
      <c r="J14" s="8"/>
      <c r="K14" s="58">
        <f ca="1">IFERROR(E14+H14+E17+H17,"Verifique")</f>
        <v>2425.02</v>
      </c>
      <c r="L14" s="58"/>
      <c r="M14" s="7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</row>
    <row r="15" spans="1:52" ht="5.0999999999999996" customHeight="1">
      <c r="A15" s="5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1:52">
      <c r="A16" s="5"/>
      <c r="B16" s="5"/>
      <c r="C16" s="5"/>
      <c r="D16" s="5"/>
      <c r="E16" s="52" t="s">
        <v>30</v>
      </c>
      <c r="F16" s="52"/>
      <c r="G16" s="5"/>
      <c r="H16" s="52" t="s">
        <v>31</v>
      </c>
      <c r="I16" s="52"/>
      <c r="J16" s="5"/>
      <c r="K16" s="5"/>
      <c r="L16" s="5"/>
      <c r="M16" s="5"/>
      <c r="N16" s="5"/>
      <c r="O16" s="5"/>
      <c r="P16" s="12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</row>
    <row r="17" spans="1:52" ht="20.100000000000001" customHeight="1">
      <c r="A17" s="5"/>
      <c r="B17" s="5"/>
      <c r="C17" s="5"/>
      <c r="D17" s="5"/>
      <c r="E17" s="51">
        <f ca="1">IFERROR(IF(Q6="No Prazo",0,(E14+H14)*0.02),0)</f>
        <v>46.800000000000004</v>
      </c>
      <c r="F17" s="51"/>
      <c r="G17" s="5"/>
      <c r="H17" s="51">
        <f ca="1">IFERROR(IF(Q6="No Prazo",0,(E14+H14)*P10*P8),0)</f>
        <v>38.22</v>
      </c>
      <c r="I17" s="51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>
      <c r="A19" s="5"/>
      <c r="B19" s="5"/>
      <c r="C19" s="5"/>
      <c r="D19" s="5"/>
      <c r="E19" s="5"/>
      <c r="F19" s="5"/>
      <c r="G19" s="5"/>
      <c r="H19" s="46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1:5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</row>
    <row r="23" spans="1:5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</row>
    <row r="24" spans="1:5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</row>
    <row r="27" spans="1:5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</row>
    <row r="29" spans="1:5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</row>
    <row r="30" spans="1:5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  <row r="31" spans="1:5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</row>
    <row r="32" spans="1:5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</row>
    <row r="33" spans="1:5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</row>
    <row r="34" spans="1:5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</row>
    <row r="35" spans="1:5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 spans="1:5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</row>
    <row r="37" spans="1:5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  <row r="38" spans="1:5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</row>
    <row r="39" spans="1:5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</row>
    <row r="40" spans="1:5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1:5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</row>
    <row r="43" spans="1:5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</row>
    <row r="44" spans="1:5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</row>
    <row r="45" spans="1:5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</row>
    <row r="46" spans="1:5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</row>
    <row r="47" spans="1:5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</row>
    <row r="48" spans="1:5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1:5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1:5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1:5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1:5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  <row r="58" spans="1:5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</row>
    <row r="59" spans="1:5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</row>
    <row r="60" spans="1:5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</row>
    <row r="61" spans="1:5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</row>
    <row r="63" spans="1:5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</row>
    <row r="64" spans="1:5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</row>
    <row r="65" spans="1:5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1:5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1:5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</row>
    <row r="68" spans="1:5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</row>
    <row r="70" spans="1:5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</row>
    <row r="72" spans="1:5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</row>
    <row r="77" spans="1:5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1:5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</row>
    <row r="79" spans="1:5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</row>
    <row r="80" spans="1:5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</row>
    <row r="82" spans="1:5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</row>
    <row r="83" spans="1:5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</row>
    <row r="84" spans="1:5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</row>
    <row r="85" spans="1:5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</row>
    <row r="86" spans="1:5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</row>
    <row r="87" spans="1:5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</row>
    <row r="88" spans="1:5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</row>
    <row r="89" spans="1:5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</row>
    <row r="90" spans="1:5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</row>
    <row r="91" spans="1:5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</row>
    <row r="92" spans="1:5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</row>
    <row r="93" spans="1:5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</row>
    <row r="94" spans="1:5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</row>
    <row r="95" spans="1:5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</row>
    <row r="96" spans="1:5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</row>
    <row r="97" spans="1:5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</row>
    <row r="99" spans="1:5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</row>
    <row r="100" spans="1:5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</row>
    <row r="101" spans="1:5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</row>
    <row r="102" spans="1:5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</row>
    <row r="103" spans="1:5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</row>
    <row r="104" spans="1:5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</row>
    <row r="105" spans="1:5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</row>
    <row r="106" spans="1:5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</row>
    <row r="107" spans="1:5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</row>
    <row r="108" spans="1:5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</row>
    <row r="109" spans="1:5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</row>
    <row r="110" spans="1:5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</row>
    <row r="116" spans="1:5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</row>
    <row r="117" spans="1:5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</row>
    <row r="118" spans="1:5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</row>
    <row r="119" spans="1:5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</row>
    <row r="120" spans="1:5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</row>
    <row r="121" spans="1:5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</row>
    <row r="122" spans="1:5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</row>
    <row r="123" spans="1:5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</row>
    <row r="124" spans="1:5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</row>
    <row r="125" spans="1:5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</row>
    <row r="126" spans="1:5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</row>
    <row r="127" spans="1:5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</row>
    <row r="128" spans="1:5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</row>
    <row r="129" spans="1:5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</row>
    <row r="130" spans="1:5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</row>
    <row r="132" spans="1:5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</row>
    <row r="133" spans="1:5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</row>
    <row r="134" spans="1:5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</row>
    <row r="135" spans="1:5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</row>
    <row r="136" spans="1:5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</row>
    <row r="138" spans="1:5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</row>
    <row r="139" spans="1:5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</row>
    <row r="140" spans="1:5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</row>
    <row r="141" spans="1:5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</row>
    <row r="142" spans="1:5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</row>
    <row r="143" spans="1:5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</row>
    <row r="144" spans="1:5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</row>
    <row r="148" spans="1:5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</row>
    <row r="149" spans="1:5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</row>
    <row r="150" spans="1:5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</row>
    <row r="151" spans="1:5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</row>
    <row r="152" spans="1: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</row>
    <row r="160" spans="1:5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</row>
    <row r="161" spans="1:5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</row>
    <row r="162" spans="1:5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</row>
    <row r="164" spans="1:5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</row>
    <row r="165" spans="1:5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</row>
    <row r="166" spans="1:5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</row>
    <row r="167" spans="1:5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</row>
    <row r="170" spans="1:5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</row>
    <row r="171" spans="1:5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</row>
    <row r="172" spans="1:5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</row>
    <row r="173" spans="1:5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</row>
    <row r="174" spans="1:5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</row>
    <row r="175" spans="1:5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</row>
    <row r="176" spans="1:5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</row>
    <row r="177" spans="1:5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</row>
    <row r="178" spans="1:5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</row>
    <row r="179" spans="1:5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</row>
    <row r="180" spans="1:5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</row>
    <row r="181" spans="1:5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</row>
    <row r="182" spans="1:5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</row>
    <row r="183" spans="1:5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</row>
    <row r="184" spans="1:5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</row>
    <row r="185" spans="1:5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</row>
    <row r="186" spans="1:5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</row>
    <row r="187" spans="1:5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</row>
    <row r="188" spans="1:5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</row>
    <row r="189" spans="1:5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</row>
    <row r="190" spans="1:5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</row>
    <row r="191" spans="1:5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</row>
    <row r="192" spans="1:5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</row>
    <row r="193" spans="1:5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</row>
    <row r="194" spans="1:5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</row>
    <row r="195" spans="1:5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</row>
    <row r="196" spans="1:5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</row>
    <row r="197" spans="1:5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</row>
    <row r="198" spans="1:5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</row>
    <row r="199" spans="1:5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</row>
    <row r="200" spans="1:5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</row>
    <row r="201" spans="1:5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</row>
    <row r="202" spans="1:5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</row>
    <row r="203" spans="1:5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</row>
    <row r="204" spans="1:5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</row>
    <row r="205" spans="1:5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</row>
    <row r="206" spans="1:5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</row>
    <row r="207" spans="1:5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</row>
    <row r="208" spans="1:5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</row>
    <row r="209" spans="1:5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</row>
    <row r="210" spans="1:5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</row>
    <row r="211" spans="1:5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</row>
    <row r="212" spans="1:5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</row>
    <row r="213" spans="1:5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</row>
    <row r="214" spans="1:5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</row>
    <row r="215" spans="1:5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</row>
    <row r="216" spans="1:5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</row>
    <row r="217" spans="1:5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</row>
    <row r="218" spans="1:5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</row>
    <row r="219" spans="1:5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</row>
    <row r="220" spans="1:5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</row>
    <row r="221" spans="1:5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</row>
    <row r="222" spans="1:5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</row>
    <row r="223" spans="1:5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</row>
    <row r="224" spans="1:5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</row>
    <row r="225" spans="1:5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</row>
    <row r="226" spans="1:5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</row>
    <row r="227" spans="1:5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</row>
    <row r="228" spans="1:5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</row>
    <row r="229" spans="1:5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</row>
    <row r="230" spans="1:5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1:5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</row>
    <row r="232" spans="1:5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</row>
    <row r="233" spans="1:5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</row>
    <row r="234" spans="1:5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</row>
    <row r="235" spans="1:5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</row>
    <row r="236" spans="1:5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</row>
    <row r="237" spans="1:5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</row>
    <row r="238" spans="1:5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</row>
    <row r="239" spans="1:5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</row>
    <row r="240" spans="1:5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</row>
    <row r="241" spans="1:5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</row>
    <row r="242" spans="1:5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</row>
    <row r="243" spans="1:5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</row>
    <row r="244" spans="1:5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</row>
    <row r="245" spans="1:5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</row>
    <row r="246" spans="1:5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</row>
    <row r="247" spans="1:5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</row>
    <row r="248" spans="1:5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</row>
    <row r="249" spans="1:5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</row>
    <row r="250" spans="1:5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</row>
    <row r="251" spans="1:5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</row>
    <row r="252" spans="1: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</row>
    <row r="253" spans="1:5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</row>
    <row r="254" spans="1:5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</row>
    <row r="255" spans="1:5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</row>
    <row r="256" spans="1:5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</row>
    <row r="257" spans="1:5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</row>
    <row r="258" spans="1:5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</row>
    <row r="259" spans="1:5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</row>
    <row r="260" spans="1:5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</row>
    <row r="261" spans="1:5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1:5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</row>
    <row r="265" spans="1:5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</row>
    <row r="266" spans="1:5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</row>
    <row r="267" spans="1:5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1:5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</row>
    <row r="270" spans="1:5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1:5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</row>
    <row r="272" spans="1:5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</row>
    <row r="276" spans="1:5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</row>
    <row r="277" spans="1:5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</row>
    <row r="278" spans="1:5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</row>
    <row r="279" spans="1:5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</row>
    <row r="280" spans="1:5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</row>
    <row r="281" spans="1:5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</row>
    <row r="282" spans="1:5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</row>
    <row r="283" spans="1:5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</row>
    <row r="284" spans="1:5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</row>
    <row r="285" spans="1:5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</row>
    <row r="286" spans="1:5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</row>
    <row r="287" spans="1:5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</row>
    <row r="288" spans="1:5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</row>
    <row r="289" spans="1:5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</row>
    <row r="290" spans="1:5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</row>
    <row r="291" spans="1:5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</row>
    <row r="292" spans="1:5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</row>
    <row r="293" spans="1:5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</row>
    <row r="294" spans="1:5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</row>
    <row r="295" spans="1:5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</row>
    <row r="296" spans="1:5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</row>
    <row r="297" spans="1:5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</row>
    <row r="298" spans="1:5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</row>
    <row r="299" spans="1:5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</row>
    <row r="300" spans="1:5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</row>
    <row r="301" spans="1:5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</row>
    <row r="302" spans="1:5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</row>
    <row r="303" spans="1:5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</row>
    <row r="304" spans="1:5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</row>
    <row r="305" spans="1:5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</row>
    <row r="306" spans="1:5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</row>
    <row r="307" spans="1:5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</row>
    <row r="308" spans="1:5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</row>
    <row r="309" spans="1:5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</row>
    <row r="310" spans="1:5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</row>
    <row r="311" spans="1:5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</row>
    <row r="312" spans="1:5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</row>
    <row r="313" spans="1:5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</row>
    <row r="314" spans="1:5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</row>
    <row r="315" spans="1:5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</row>
    <row r="316" spans="1:5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</row>
    <row r="317" spans="1:5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</row>
    <row r="318" spans="1:5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</row>
    <row r="319" spans="1:5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</row>
    <row r="320" spans="1:5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</row>
    <row r="321" spans="1:5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</row>
    <row r="322" spans="1:5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</row>
    <row r="323" spans="1:5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</row>
    <row r="324" spans="1:5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</row>
    <row r="325" spans="1:5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</row>
    <row r="326" spans="1:5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</row>
    <row r="327" spans="1:5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</row>
    <row r="328" spans="1:5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</row>
    <row r="329" spans="1:5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</row>
    <row r="330" spans="1:5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</row>
    <row r="331" spans="1:5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</row>
    <row r="332" spans="1:5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</row>
    <row r="333" spans="1:5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</row>
    <row r="334" spans="1:5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</row>
    <row r="335" spans="1:5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</row>
    <row r="336" spans="1:5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</row>
    <row r="337" spans="1:5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</row>
    <row r="338" spans="1:5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</row>
    <row r="339" spans="1:5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</row>
    <row r="340" spans="1:5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</row>
    <row r="341" spans="1:5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</row>
    <row r="342" spans="1:5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</row>
    <row r="343" spans="1:5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</row>
    <row r="344" spans="1:5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</row>
    <row r="345" spans="1:5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</row>
    <row r="346" spans="1:5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</row>
    <row r="347" spans="1:5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</row>
    <row r="348" spans="1:5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</row>
    <row r="349" spans="1:5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</row>
    <row r="350" spans="1:5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</row>
    <row r="351" spans="1:5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</row>
    <row r="352" spans="1: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</row>
    <row r="353" spans="1:5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</row>
    <row r="354" spans="1:5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</row>
    <row r="355" spans="1:5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</row>
    <row r="356" spans="1:5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</row>
    <row r="357" spans="1:5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</row>
    <row r="358" spans="1:5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</row>
    <row r="359" spans="1:5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</row>
    <row r="360" spans="1:5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</row>
    <row r="361" spans="1:5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</row>
    <row r="362" spans="1:5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</row>
    <row r="363" spans="1:5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</row>
    <row r="364" spans="1:5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</row>
    <row r="365" spans="1:5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</row>
    <row r="366" spans="1:5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</row>
    <row r="367" spans="1:5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</row>
    <row r="368" spans="1:5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</row>
    <row r="369" spans="1:5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</row>
    <row r="370" spans="1:5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</row>
    <row r="371" spans="1:5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</row>
    <row r="372" spans="1:5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</row>
    <row r="373" spans="1:5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</row>
    <row r="374" spans="1:5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</row>
    <row r="375" spans="1:5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</row>
    <row r="376" spans="1:5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</row>
    <row r="377" spans="1:5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</row>
    <row r="378" spans="1:5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</row>
    <row r="379" spans="1:5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</row>
    <row r="380" spans="1:5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</row>
    <row r="381" spans="1:5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</row>
    <row r="382" spans="1:5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</row>
    <row r="383" spans="1:5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</row>
    <row r="384" spans="1:5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</row>
    <row r="385" spans="1:5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</row>
    <row r="386" spans="1:5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</row>
    <row r="387" spans="1:5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</row>
    <row r="388" spans="1:5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</row>
    <row r="389" spans="1:5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</row>
    <row r="390" spans="1:5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</row>
    <row r="391" spans="1:5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</row>
    <row r="392" spans="1:5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</row>
    <row r="393" spans="1:5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</row>
    <row r="394" spans="1:5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</row>
    <row r="395" spans="1:5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</row>
    <row r="396" spans="1:5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</row>
    <row r="397" spans="1:5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</row>
    <row r="398" spans="1:5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</row>
    <row r="399" spans="1:5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</row>
    <row r="400" spans="1:5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</row>
    <row r="401" spans="1:5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</row>
    <row r="402" spans="1:5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</row>
    <row r="403" spans="1:5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</row>
    <row r="404" spans="1:5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</row>
    <row r="405" spans="1:5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</row>
    <row r="406" spans="1:5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</row>
    <row r="407" spans="1:5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</row>
    <row r="408" spans="1:5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</row>
    <row r="409" spans="1:5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</row>
    <row r="410" spans="1:5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</row>
    <row r="411" spans="1:5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</row>
    <row r="412" spans="1:5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</row>
    <row r="413" spans="1:5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</row>
    <row r="414" spans="1:5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</row>
    <row r="415" spans="1:5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</row>
    <row r="416" spans="1:5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</row>
    <row r="417" spans="1:5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</row>
    <row r="418" spans="1:5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</row>
    <row r="419" spans="1:5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</row>
    <row r="420" spans="1:5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</row>
    <row r="421" spans="1:5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</row>
    <row r="422" spans="1:5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</row>
    <row r="423" spans="1:5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</row>
    <row r="424" spans="1:5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</row>
    <row r="425" spans="1:5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</row>
    <row r="426" spans="1:5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</row>
    <row r="427" spans="1:5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</row>
    <row r="428" spans="1:5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</row>
    <row r="429" spans="1:5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</row>
    <row r="430" spans="1:5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</row>
    <row r="431" spans="1:5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</row>
    <row r="432" spans="1:5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</row>
    <row r="433" spans="1:5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</row>
    <row r="434" spans="1:5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</row>
    <row r="435" spans="1:5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</row>
    <row r="436" spans="1:5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</row>
    <row r="437" spans="1:5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</row>
    <row r="438" spans="1:5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</row>
    <row r="439" spans="1:5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</row>
    <row r="440" spans="1:5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</row>
    <row r="441" spans="1:5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</row>
    <row r="442" spans="1:5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</row>
    <row r="443" spans="1:5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</row>
    <row r="444" spans="1:5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</row>
    <row r="445" spans="1:5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</row>
    <row r="446" spans="1:5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</row>
    <row r="447" spans="1:5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</row>
    <row r="448" spans="1:5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</row>
    <row r="449" spans="1:5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</row>
    <row r="450" spans="1:5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</row>
    <row r="451" spans="1:5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</row>
    <row r="452" spans="1: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</row>
    <row r="453" spans="1:5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</row>
    <row r="454" spans="1:5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</row>
    <row r="455" spans="1:5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</row>
    <row r="456" spans="1:5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</row>
    <row r="457" spans="1:5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</row>
    <row r="458" spans="1:5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</row>
    <row r="459" spans="1:5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</row>
    <row r="460" spans="1:5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</row>
    <row r="461" spans="1:5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</row>
    <row r="462" spans="1:5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</row>
    <row r="463" spans="1:5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</row>
    <row r="464" spans="1:5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</row>
    <row r="465" spans="1:5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</row>
    <row r="466" spans="1:5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</row>
    <row r="467" spans="1:5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</row>
    <row r="468" spans="1:5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</row>
    <row r="469" spans="1:5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</row>
    <row r="470" spans="1:5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</row>
    <row r="471" spans="1:5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</row>
    <row r="472" spans="1:5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</row>
    <row r="473" spans="1:5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</row>
    <row r="474" spans="1:5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</row>
    <row r="475" spans="1:5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</row>
    <row r="476" spans="1:5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</row>
    <row r="477" spans="1:5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</row>
    <row r="478" spans="1:5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</row>
    <row r="479" spans="1:5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</row>
    <row r="480" spans="1:5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</row>
    <row r="481" spans="1:5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</row>
    <row r="482" spans="1:5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</row>
    <row r="483" spans="1:5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</row>
    <row r="484" spans="1:5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</row>
    <row r="485" spans="1:5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</row>
    <row r="486" spans="1:5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</row>
    <row r="487" spans="1:5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</row>
    <row r="488" spans="1:5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</row>
    <row r="489" spans="1:5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</row>
    <row r="490" spans="1:5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</row>
    <row r="491" spans="1:5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</row>
    <row r="492" spans="1:5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</row>
    <row r="493" spans="1:5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</row>
    <row r="494" spans="1:5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</row>
    <row r="495" spans="1:5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</row>
    <row r="496" spans="1:5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</row>
    <row r="497" spans="1:5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</row>
    <row r="498" spans="1:5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</row>
    <row r="499" spans="1:5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</row>
    <row r="500" spans="1:5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</row>
    <row r="501" spans="1:5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</row>
    <row r="502" spans="1:5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</row>
    <row r="503" spans="1:5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</row>
    <row r="504" spans="1:5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</row>
    <row r="505" spans="1:5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</row>
    <row r="506" spans="1:5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</row>
    <row r="507" spans="1:5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</row>
    <row r="508" spans="1:5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</row>
    <row r="509" spans="1:5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</row>
    <row r="510" spans="1:5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</row>
    <row r="511" spans="1:5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</row>
    <row r="512" spans="1:5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</row>
    <row r="513" spans="1:5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</row>
    <row r="514" spans="1:5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</row>
    <row r="515" spans="1:5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</row>
    <row r="516" spans="1:5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</row>
    <row r="517" spans="1:5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</row>
    <row r="518" spans="1:5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</row>
    <row r="519" spans="1:5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</row>
    <row r="520" spans="1:5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</row>
    <row r="521" spans="1:5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</row>
    <row r="522" spans="1:5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</row>
    <row r="523" spans="1:5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</row>
    <row r="524" spans="1:5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</row>
    <row r="525" spans="1:5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</row>
    <row r="526" spans="1:5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</row>
    <row r="527" spans="1:5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</row>
    <row r="528" spans="1:5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</row>
    <row r="529" spans="1:5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</row>
    <row r="530" spans="1:5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</row>
    <row r="531" spans="1:5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</row>
    <row r="532" spans="1:5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</row>
    <row r="533" spans="1:5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</row>
    <row r="534" spans="1:5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</row>
    <row r="535" spans="1:5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</row>
    <row r="536" spans="1:5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</row>
    <row r="537" spans="1:5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</row>
    <row r="538" spans="1:5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</row>
    <row r="539" spans="1:5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</row>
    <row r="540" spans="1:5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</row>
    <row r="541" spans="1:5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</row>
    <row r="542" spans="1:5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</row>
    <row r="543" spans="1:5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</row>
    <row r="544" spans="1:5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</row>
    <row r="545" spans="1:5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</row>
    <row r="546" spans="1:5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</row>
    <row r="547" spans="1:5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</row>
    <row r="548" spans="1:5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</row>
    <row r="549" spans="1:5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</row>
    <row r="550" spans="1:5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</row>
    <row r="551" spans="1:5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</row>
    <row r="552" spans="1: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</row>
    <row r="553" spans="1:5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</row>
    <row r="554" spans="1:5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</row>
    <row r="555" spans="1:5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</row>
    <row r="556" spans="1:5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</row>
    <row r="557" spans="1:5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</row>
    <row r="558" spans="1:5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</row>
    <row r="559" spans="1:5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</row>
    <row r="560" spans="1:5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</row>
    <row r="561" spans="1:5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</row>
    <row r="562" spans="1:5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</row>
    <row r="563" spans="1:5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</row>
    <row r="564" spans="1:5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</row>
    <row r="565" spans="1:5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</row>
    <row r="566" spans="1:5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</row>
    <row r="567" spans="1:5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</row>
    <row r="568" spans="1:5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</row>
    <row r="569" spans="1:5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</row>
    <row r="570" spans="1:5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</row>
    <row r="571" spans="1:5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</row>
    <row r="572" spans="1:5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</row>
    <row r="573" spans="1:5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</row>
    <row r="574" spans="1:5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</row>
    <row r="575" spans="1:5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</row>
    <row r="576" spans="1:5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</row>
    <row r="577" spans="1:5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</row>
    <row r="578" spans="1:5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</row>
    <row r="579" spans="1:5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</row>
    <row r="580" spans="1:5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</row>
    <row r="581" spans="1:5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</row>
    <row r="582" spans="1:5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</row>
    <row r="583" spans="1:52">
      <c r="B583" s="44">
        <v>1</v>
      </c>
    </row>
    <row r="584" spans="1:52">
      <c r="B584" s="44">
        <v>2</v>
      </c>
    </row>
    <row r="585" spans="1:52">
      <c r="B585" s="44">
        <v>3</v>
      </c>
    </row>
    <row r="586" spans="1:52">
      <c r="B586" s="44">
        <v>4</v>
      </c>
    </row>
    <row r="587" spans="1:52">
      <c r="B587" s="44">
        <v>5</v>
      </c>
    </row>
    <row r="588" spans="1:52">
      <c r="B588" s="44">
        <v>6</v>
      </c>
    </row>
    <row r="589" spans="1:52">
      <c r="B589" s="44">
        <v>7</v>
      </c>
    </row>
    <row r="590" spans="1:52">
      <c r="B590" s="44">
        <v>8</v>
      </c>
    </row>
    <row r="591" spans="1:52">
      <c r="B591" s="44">
        <v>9</v>
      </c>
    </row>
    <row r="592" spans="1:52">
      <c r="B592" s="44">
        <v>10</v>
      </c>
    </row>
    <row r="593" spans="2:2">
      <c r="B593" s="44">
        <v>11</v>
      </c>
    </row>
    <row r="594" spans="2:2">
      <c r="B594" s="44">
        <v>12</v>
      </c>
    </row>
    <row r="595" spans="2:2">
      <c r="B595" s="15"/>
    </row>
    <row r="596" spans="2:2">
      <c r="B596" s="15"/>
    </row>
  </sheetData>
  <sheetProtection algorithmName="SHA-512" hashValue="AsznL/J7MsnKKr6JjAvtHbwGdMSwg/TIQbMBzsoD2L4EujG5cVi1yapOXMggKAt38m/1/PKtbHeNaNoxdkFZww==" saltValue="oKr8xQuXR0+R6nzazoQSvw==" spinCount="100000" sheet="1" objects="1" scenarios="1" selectLockedCells="1"/>
  <mergeCells count="19">
    <mergeCell ref="K6:L6"/>
    <mergeCell ref="K11:L11"/>
    <mergeCell ref="F3:H3"/>
    <mergeCell ref="K13:L13"/>
    <mergeCell ref="H14:I14"/>
    <mergeCell ref="K14:L14"/>
    <mergeCell ref="B11:I11"/>
    <mergeCell ref="B6:I6"/>
    <mergeCell ref="I12:K12"/>
    <mergeCell ref="B13:C13"/>
    <mergeCell ref="B14:C14"/>
    <mergeCell ref="E13:F13"/>
    <mergeCell ref="E14:F14"/>
    <mergeCell ref="H13:I13"/>
    <mergeCell ref="E17:F17"/>
    <mergeCell ref="E16:F16"/>
    <mergeCell ref="H16:I16"/>
    <mergeCell ref="H17:I17"/>
    <mergeCell ref="D1:J1"/>
  </mergeCells>
  <conditionalFormatting sqref="E16:F16 H16:I16">
    <cfRule type="expression" dxfId="1" priority="3">
      <formula>$Q$6="Atrasado"</formula>
    </cfRule>
  </conditionalFormatting>
  <conditionalFormatting sqref="E17:F17 H17:I17">
    <cfRule type="expression" dxfId="0" priority="5">
      <formula>$Q$6="Atrasado"</formula>
    </cfRule>
  </conditionalFormatting>
  <dataValidations count="1">
    <dataValidation type="list" showInputMessage="1" showErrorMessage="1" sqref="I3" xr:uid="{4464395C-6DA6-4297-A63C-B3FA487D2338}">
      <formula1>$B$583:$B$594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1E6A0-CDB3-4A92-B0BF-D3435BA8291E}">
  <sheetPr codeName="Planilha2"/>
  <dimension ref="A1:N34"/>
  <sheetViews>
    <sheetView showGridLines="0" showRowColHeaders="0" workbookViewId="0"/>
  </sheetViews>
  <sheetFormatPr defaultRowHeight="14.25"/>
  <cols>
    <col min="1" max="1" width="1.75" customWidth="1"/>
    <col min="2" max="2" width="11.875" customWidth="1"/>
    <col min="3" max="3" width="46.375" customWidth="1"/>
    <col min="4" max="4" width="16.625" customWidth="1"/>
    <col min="5" max="5" width="17.75" customWidth="1"/>
  </cols>
  <sheetData>
    <row r="1" spans="1:14" ht="8.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0" customHeight="1">
      <c r="A2" s="1"/>
      <c r="B2" s="25"/>
      <c r="C2" s="26" t="s">
        <v>25</v>
      </c>
      <c r="D2" s="23" t="s">
        <v>26</v>
      </c>
      <c r="E2" s="19" t="str">
        <f ca="1">"10/"&amp;TEXT(MONTH(TODAY())+1,"00")&amp;"/"&amp;YEAR(TODAY())</f>
        <v>10/09/2024</v>
      </c>
      <c r="F2" s="1"/>
      <c r="G2" s="1"/>
      <c r="H2" s="1"/>
      <c r="I2" s="1"/>
      <c r="J2" s="1"/>
      <c r="K2" s="1"/>
      <c r="L2" s="1"/>
      <c r="M2" s="1"/>
      <c r="N2" s="1"/>
    </row>
    <row r="3" spans="1:14" ht="30" customHeight="1">
      <c r="A3" s="1"/>
      <c r="B3" s="27"/>
      <c r="C3" s="28" t="s">
        <v>22</v>
      </c>
      <c r="D3" s="24" t="s">
        <v>15</v>
      </c>
      <c r="E3" s="21"/>
      <c r="F3" s="1"/>
      <c r="G3" s="1"/>
      <c r="H3" s="1"/>
      <c r="I3" s="1"/>
      <c r="J3" s="1"/>
      <c r="K3" s="1"/>
      <c r="L3" s="1"/>
      <c r="M3" s="1"/>
      <c r="N3" s="1"/>
    </row>
    <row r="4" spans="1:14" ht="30" customHeight="1">
      <c r="A4" s="1"/>
      <c r="B4" s="31"/>
      <c r="C4" s="32" t="s">
        <v>14</v>
      </c>
      <c r="D4" s="24" t="s">
        <v>16</v>
      </c>
      <c r="E4" s="19" t="str">
        <f>Formulario!$I$3&amp;Formulario!$J$3&amp;Formulario!$K$3</f>
        <v>6/2024</v>
      </c>
      <c r="F4" s="1"/>
      <c r="G4" s="1"/>
      <c r="H4" s="1"/>
      <c r="I4" s="1"/>
      <c r="J4" s="1"/>
      <c r="K4" s="1"/>
      <c r="L4" s="1"/>
      <c r="M4" s="1"/>
      <c r="N4" s="1"/>
    </row>
    <row r="5" spans="1:14" ht="17.25" customHeight="1">
      <c r="A5" s="1"/>
      <c r="B5" s="72" t="s">
        <v>13</v>
      </c>
      <c r="C5" s="73"/>
      <c r="D5" s="77" t="s">
        <v>17</v>
      </c>
      <c r="E5" s="76" t="str">
        <f>Formulario!$K$6</f>
        <v>20.146.234/0001-59</v>
      </c>
      <c r="F5" s="1"/>
      <c r="G5" s="1"/>
      <c r="H5" s="1"/>
      <c r="I5" s="1"/>
      <c r="J5" s="1"/>
      <c r="K5" s="1"/>
      <c r="L5" s="1"/>
      <c r="M5" s="1"/>
      <c r="N5" s="1"/>
    </row>
    <row r="6" spans="1:14" ht="15">
      <c r="A6" s="1"/>
      <c r="B6" s="74"/>
      <c r="C6" s="75"/>
      <c r="D6" s="77"/>
      <c r="E6" s="76"/>
      <c r="F6" s="1"/>
      <c r="G6" s="1"/>
      <c r="H6" s="1"/>
      <c r="I6" s="1"/>
      <c r="J6" s="1"/>
      <c r="K6" s="1"/>
      <c r="L6" s="1"/>
      <c r="M6" s="1"/>
      <c r="N6" s="1"/>
    </row>
    <row r="7" spans="1:14" ht="15">
      <c r="A7" s="1"/>
      <c r="B7" s="29" t="str">
        <f>"- "&amp;Formulario!$B$5&amp;": "&amp;Formulario!$B$6</f>
        <v>- Nome: Prefeitura Municipal de Ceres</v>
      </c>
      <c r="C7" s="30"/>
      <c r="D7" s="77" t="s">
        <v>18</v>
      </c>
      <c r="E7" s="71">
        <f>Formulario!$E$14</f>
        <v>910.00000000000011</v>
      </c>
      <c r="F7" s="1"/>
      <c r="G7" s="1"/>
      <c r="H7" s="1"/>
      <c r="I7" s="1"/>
      <c r="J7" s="1"/>
      <c r="K7" s="1"/>
      <c r="L7" s="1"/>
      <c r="M7" s="1"/>
      <c r="N7" s="1"/>
    </row>
    <row r="8" spans="1:14" ht="15">
      <c r="A8" s="1"/>
      <c r="B8" s="29" t="str">
        <f>"    "&amp;Formulario!$K$5&amp;": "&amp;Formulario!$K$6</f>
        <v xml:space="preserve">    CNPJ: 20.146.234/0001-59</v>
      </c>
      <c r="C8" s="30"/>
      <c r="D8" s="77"/>
      <c r="E8" s="71"/>
      <c r="F8" s="1"/>
      <c r="G8" s="1"/>
      <c r="H8" s="1"/>
      <c r="I8" s="1"/>
      <c r="J8" s="1"/>
      <c r="K8" s="1"/>
      <c r="L8" s="1"/>
      <c r="M8" s="1"/>
      <c r="N8" s="1"/>
    </row>
    <row r="9" spans="1:14" ht="15">
      <c r="A9" s="1"/>
      <c r="B9" s="29" t="str">
        <f>"- Servidor Cedido: "&amp;Formulario!$B$11</f>
        <v>- Servidor Cedido: Nadia Romana de Oliveira Rodovalho</v>
      </c>
      <c r="C9" s="30"/>
      <c r="D9" s="77" t="s">
        <v>19</v>
      </c>
      <c r="E9" s="71">
        <f>Formulario!$H$14</f>
        <v>1430</v>
      </c>
      <c r="F9" s="1"/>
      <c r="G9" s="1"/>
      <c r="H9" s="1"/>
      <c r="I9" s="1"/>
      <c r="J9" s="1"/>
      <c r="K9" s="1"/>
      <c r="L9" s="1"/>
      <c r="M9" s="1"/>
      <c r="N9" s="1"/>
    </row>
    <row r="10" spans="1:14" ht="15">
      <c r="A10" s="1"/>
      <c r="B10" s="29" t="str">
        <f>"    "&amp;Formulario!$K$10&amp;": "&amp;TEXT(Formulario!$K$11,"000\.000\.000-00")</f>
        <v xml:space="preserve">    CPF: 893.323.261-34</v>
      </c>
      <c r="C10" s="30"/>
      <c r="D10" s="77"/>
      <c r="E10" s="71"/>
      <c r="F10" s="1"/>
      <c r="G10" s="1"/>
      <c r="H10" s="1"/>
      <c r="I10" s="1"/>
      <c r="J10" s="1"/>
      <c r="K10" s="1"/>
      <c r="L10" s="1"/>
      <c r="M10" s="1"/>
      <c r="N10" s="1"/>
    </row>
    <row r="11" spans="1:14" ht="15" customHeight="1">
      <c r="A11" s="1"/>
      <c r="B11" s="29" t="str">
        <f>"- "&amp;Formulario!$B$13</f>
        <v>- Salário Base de Contribuição</v>
      </c>
      <c r="C11" s="30"/>
      <c r="D11" s="77" t="s">
        <v>37</v>
      </c>
      <c r="E11" s="71">
        <f ca="1">IF(Formulario!$E$17=0,"",Formulario!$E$17)</f>
        <v>46.800000000000004</v>
      </c>
      <c r="F11" s="1"/>
      <c r="G11" s="1"/>
      <c r="H11" s="1"/>
      <c r="I11" s="1"/>
      <c r="J11" s="1"/>
      <c r="K11" s="1"/>
      <c r="L11" s="1"/>
      <c r="M11" s="1"/>
      <c r="N11" s="1"/>
    </row>
    <row r="12" spans="1:14" ht="15" customHeight="1">
      <c r="A12" s="1"/>
      <c r="B12" s="62">
        <f>Formulario!$B$14</f>
        <v>6500</v>
      </c>
      <c r="C12" s="63"/>
      <c r="D12" s="77"/>
      <c r="E12" s="71"/>
      <c r="F12" s="1"/>
      <c r="G12" s="1"/>
      <c r="H12" s="1"/>
      <c r="I12" s="1"/>
      <c r="J12" s="1"/>
      <c r="K12" s="1"/>
      <c r="L12" s="1"/>
      <c r="M12" s="1"/>
      <c r="N12" s="1"/>
    </row>
    <row r="13" spans="1:14" ht="30" customHeight="1">
      <c r="A13" s="1"/>
      <c r="B13" s="64" t="s">
        <v>21</v>
      </c>
      <c r="C13" s="65"/>
      <c r="D13" s="24" t="s">
        <v>38</v>
      </c>
      <c r="E13" s="22">
        <f ca="1">IF(Formulario!$H$17=0,"",Formulario!$H$17)</f>
        <v>38.22</v>
      </c>
      <c r="F13" s="1"/>
      <c r="G13" s="1"/>
      <c r="H13" s="1"/>
      <c r="I13" s="1"/>
      <c r="J13" s="1"/>
      <c r="K13" s="1"/>
      <c r="L13" s="1"/>
      <c r="M13" s="1"/>
      <c r="N13" s="1"/>
    </row>
    <row r="14" spans="1:14" ht="30" customHeight="1">
      <c r="A14" s="1"/>
      <c r="B14" s="66" t="s">
        <v>20</v>
      </c>
      <c r="C14" s="67"/>
      <c r="D14" s="33" t="s">
        <v>23</v>
      </c>
      <c r="E14" s="34">
        <f ca="1">Formulario!$K$14</f>
        <v>2425.02</v>
      </c>
      <c r="F14" s="1"/>
      <c r="G14" s="1"/>
      <c r="H14" s="1"/>
      <c r="I14" s="1"/>
      <c r="J14" s="1"/>
      <c r="K14" s="1"/>
      <c r="L14" s="1"/>
      <c r="M14" s="1"/>
      <c r="N14" s="1"/>
    </row>
    <row r="15" spans="1:14" ht="18" customHeight="1">
      <c r="A15" s="1"/>
      <c r="B15" s="25"/>
      <c r="C15" s="35"/>
      <c r="D15" s="68" t="s">
        <v>24</v>
      </c>
      <c r="E15" s="69"/>
      <c r="F15" s="1"/>
      <c r="G15" s="1"/>
      <c r="H15" s="1"/>
      <c r="I15" s="1"/>
      <c r="J15" s="1"/>
      <c r="K15" s="1"/>
      <c r="L15" s="1"/>
      <c r="M15" s="1"/>
      <c r="N15" s="1"/>
    </row>
    <row r="16" spans="1:14" ht="18" customHeight="1">
      <c r="A16" s="1"/>
      <c r="B16" s="27"/>
      <c r="C16" s="1"/>
      <c r="D16" s="1"/>
      <c r="E16" s="36"/>
      <c r="F16" s="1"/>
      <c r="G16" s="1"/>
      <c r="H16" s="1"/>
      <c r="I16" s="1"/>
      <c r="J16" s="1"/>
      <c r="K16" s="1"/>
      <c r="L16" s="1"/>
      <c r="M16" s="1"/>
      <c r="N16" s="1"/>
    </row>
    <row r="17" spans="1:14" ht="18" customHeight="1">
      <c r="A17" s="1"/>
      <c r="B17" s="31"/>
      <c r="C17" s="37"/>
      <c r="D17" s="37"/>
      <c r="E17" s="38"/>
      <c r="F17" s="1"/>
      <c r="G17" s="1"/>
      <c r="H17" s="1"/>
      <c r="I17" s="1"/>
      <c r="J17" s="1"/>
      <c r="K17" s="1"/>
      <c r="L17" s="1"/>
      <c r="M17" s="1"/>
      <c r="N17" s="1"/>
    </row>
    <row r="18" spans="1:14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30" customHeight="1">
      <c r="A19" s="1"/>
      <c r="B19" s="25"/>
      <c r="C19" s="39" t="s">
        <v>25</v>
      </c>
      <c r="D19" s="18" t="s">
        <v>26</v>
      </c>
      <c r="E19" s="19" t="str">
        <f ca="1">"10/"&amp;TEXT(MONTH(TODAY())+1,"00")&amp;"/"&amp;YEAR(TODAY())</f>
        <v>10/09/2024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ht="30" customHeight="1">
      <c r="A20" s="1"/>
      <c r="B20" s="27"/>
      <c r="C20" s="17" t="s">
        <v>22</v>
      </c>
      <c r="D20" s="20" t="s">
        <v>15</v>
      </c>
      <c r="E20" s="21"/>
      <c r="F20" s="1"/>
      <c r="G20" s="1"/>
      <c r="H20" s="1"/>
      <c r="I20" s="1"/>
      <c r="J20" s="1"/>
      <c r="K20" s="1"/>
      <c r="L20" s="1"/>
      <c r="M20" s="1"/>
      <c r="N20" s="1"/>
    </row>
    <row r="21" spans="1:14" ht="30" customHeight="1">
      <c r="A21" s="1"/>
      <c r="B21" s="31"/>
      <c r="C21" s="40" t="s">
        <v>14</v>
      </c>
      <c r="D21" s="20" t="s">
        <v>16</v>
      </c>
      <c r="E21" s="19" t="str">
        <f>Formulario!$I$3&amp;Formulario!$J$3&amp;Formulario!$K$3</f>
        <v>6/2024</v>
      </c>
      <c r="F21" s="1"/>
      <c r="G21" s="1"/>
      <c r="H21" s="1"/>
      <c r="I21" s="1"/>
      <c r="J21" s="1"/>
      <c r="K21" s="1"/>
      <c r="L21" s="1"/>
      <c r="M21" s="1"/>
      <c r="N21" s="1"/>
    </row>
    <row r="22" spans="1:14" ht="17.25" customHeight="1">
      <c r="A22" s="1"/>
      <c r="B22" s="72" t="s">
        <v>13</v>
      </c>
      <c r="C22" s="73"/>
      <c r="D22" s="70" t="s">
        <v>17</v>
      </c>
      <c r="E22" s="76" t="str">
        <f>Formulario!$K$6</f>
        <v>20.146.234/0001-59</v>
      </c>
      <c r="F22" s="1"/>
      <c r="G22" s="1"/>
      <c r="H22" s="1"/>
      <c r="I22" s="1"/>
      <c r="J22" s="1"/>
      <c r="K22" s="1"/>
      <c r="L22" s="1"/>
      <c r="M22" s="1"/>
      <c r="N22" s="1"/>
    </row>
    <row r="23" spans="1:14" ht="15">
      <c r="A23" s="1"/>
      <c r="B23" s="74"/>
      <c r="C23" s="75"/>
      <c r="D23" s="70"/>
      <c r="E23" s="76"/>
      <c r="F23" s="1"/>
      <c r="G23" s="1"/>
      <c r="H23" s="1"/>
      <c r="I23" s="1"/>
      <c r="J23" s="1"/>
      <c r="K23" s="1"/>
      <c r="L23" s="1"/>
      <c r="M23" s="1"/>
      <c r="N23" s="1"/>
    </row>
    <row r="24" spans="1:14" ht="15">
      <c r="A24" s="1"/>
      <c r="B24" s="29" t="str">
        <f>"- "&amp;Formulario!$B$5&amp;": "&amp;Formulario!$B$6</f>
        <v>- Nome: Prefeitura Municipal de Ceres</v>
      </c>
      <c r="C24" s="30"/>
      <c r="D24" s="70" t="s">
        <v>18</v>
      </c>
      <c r="E24" s="71">
        <f>Formulario!$E$14</f>
        <v>910.00000000000011</v>
      </c>
      <c r="F24" s="1"/>
      <c r="G24" s="1"/>
      <c r="H24" s="1"/>
      <c r="I24" s="1"/>
      <c r="J24" s="1"/>
      <c r="K24" s="1"/>
      <c r="L24" s="1"/>
      <c r="M24" s="1"/>
      <c r="N24" s="1"/>
    </row>
    <row r="25" spans="1:14" ht="15">
      <c r="A25" s="1"/>
      <c r="B25" s="29" t="str">
        <f>"    "&amp;Formulario!$K$5&amp;": "&amp;Formulario!$K$6</f>
        <v xml:space="preserve">    CNPJ: 20.146.234/0001-59</v>
      </c>
      <c r="C25" s="30"/>
      <c r="D25" s="70"/>
      <c r="E25" s="71"/>
      <c r="F25" s="1"/>
      <c r="G25" s="1"/>
      <c r="H25" s="1"/>
      <c r="I25" s="1"/>
      <c r="J25" s="1"/>
      <c r="K25" s="1"/>
      <c r="L25" s="1"/>
      <c r="M25" s="1"/>
      <c r="N25" s="1"/>
    </row>
    <row r="26" spans="1:14" ht="15">
      <c r="A26" s="1"/>
      <c r="B26" s="29" t="str">
        <f>"- Servidor Cedido: "&amp;Formulario!$B$11</f>
        <v>- Servidor Cedido: Nadia Romana de Oliveira Rodovalho</v>
      </c>
      <c r="C26" s="30"/>
      <c r="D26" s="70" t="s">
        <v>19</v>
      </c>
      <c r="E26" s="71">
        <f>Formulario!$H$14</f>
        <v>1430</v>
      </c>
      <c r="F26" s="1"/>
      <c r="G26" s="1"/>
      <c r="H26" s="1"/>
      <c r="I26" s="1"/>
      <c r="J26" s="1"/>
      <c r="K26" s="1"/>
      <c r="L26" s="1"/>
      <c r="M26" s="1"/>
      <c r="N26" s="1"/>
    </row>
    <row r="27" spans="1:14" ht="15">
      <c r="A27" s="1"/>
      <c r="B27" s="29" t="str">
        <f>"    "&amp;Formulario!$K$10&amp;": "&amp;TEXT(Formulario!$K$11,"000\.000\.000-00")</f>
        <v xml:space="preserve">    CPF: 893.323.261-34</v>
      </c>
      <c r="C27" s="30"/>
      <c r="D27" s="70"/>
      <c r="E27" s="71"/>
      <c r="F27" s="1"/>
      <c r="G27" s="1"/>
      <c r="H27" s="1"/>
      <c r="I27" s="1"/>
      <c r="J27" s="1"/>
      <c r="K27" s="1"/>
      <c r="L27" s="1"/>
      <c r="M27" s="1"/>
      <c r="N27" s="1"/>
    </row>
    <row r="28" spans="1:14" ht="15" customHeight="1">
      <c r="A28" s="1"/>
      <c r="B28" s="29" t="str">
        <f>"- "&amp;Formulario!$B$13</f>
        <v>- Salário Base de Contribuição</v>
      </c>
      <c r="C28" s="30"/>
      <c r="D28" s="70" t="s">
        <v>37</v>
      </c>
      <c r="E28" s="71">
        <f ca="1">IF(Formulario!$E$17=0,"",Formulario!$E$17)</f>
        <v>46.800000000000004</v>
      </c>
      <c r="F28" s="1"/>
      <c r="G28" s="1"/>
      <c r="H28" s="1"/>
      <c r="I28" s="1"/>
      <c r="J28" s="1"/>
      <c r="K28" s="1"/>
      <c r="L28" s="1"/>
      <c r="M28" s="1"/>
      <c r="N28" s="1"/>
    </row>
    <row r="29" spans="1:14" ht="15" customHeight="1">
      <c r="A29" s="1"/>
      <c r="B29" s="62">
        <f>Formulario!$B$14</f>
        <v>6500</v>
      </c>
      <c r="C29" s="63"/>
      <c r="D29" s="70"/>
      <c r="E29" s="71"/>
      <c r="F29" s="1"/>
      <c r="G29" s="1"/>
      <c r="H29" s="1"/>
      <c r="I29" s="1"/>
      <c r="J29" s="1"/>
      <c r="K29" s="1"/>
      <c r="L29" s="1"/>
      <c r="M29" s="1"/>
      <c r="N29" s="1"/>
    </row>
    <row r="30" spans="1:14" ht="30" customHeight="1">
      <c r="A30" s="1"/>
      <c r="B30" s="64" t="s">
        <v>21</v>
      </c>
      <c r="C30" s="65"/>
      <c r="D30" s="20" t="s">
        <v>38</v>
      </c>
      <c r="E30" s="22">
        <f ca="1">IF(Formulario!$H$17=0,"",Formulario!$H$17)</f>
        <v>38.22</v>
      </c>
      <c r="F30" s="1"/>
      <c r="G30" s="1"/>
      <c r="H30" s="1"/>
      <c r="I30" s="1"/>
      <c r="J30" s="1"/>
      <c r="K30" s="1"/>
      <c r="L30" s="1"/>
      <c r="M30" s="1"/>
      <c r="N30" s="1"/>
    </row>
    <row r="31" spans="1:14" ht="30" customHeight="1">
      <c r="A31" s="1"/>
      <c r="B31" s="66" t="s">
        <v>20</v>
      </c>
      <c r="C31" s="67"/>
      <c r="D31" s="20" t="s">
        <v>23</v>
      </c>
      <c r="E31" s="22">
        <f ca="1">Formulario!$K$14</f>
        <v>2425.02</v>
      </c>
      <c r="F31" s="1"/>
      <c r="G31" s="1"/>
      <c r="H31" s="1"/>
      <c r="I31" s="1"/>
      <c r="J31" s="1"/>
      <c r="K31" s="1"/>
      <c r="L31" s="1"/>
      <c r="M31" s="1"/>
      <c r="N31" s="1"/>
    </row>
    <row r="32" spans="1:14" ht="18" customHeight="1">
      <c r="A32" s="1"/>
      <c r="B32" s="25"/>
      <c r="C32" s="35"/>
      <c r="D32" s="68" t="s">
        <v>24</v>
      </c>
      <c r="E32" s="69"/>
      <c r="F32" s="1"/>
      <c r="G32" s="1"/>
      <c r="H32" s="1"/>
      <c r="I32" s="1"/>
      <c r="J32" s="1"/>
      <c r="K32" s="1"/>
      <c r="L32" s="1"/>
      <c r="M32" s="1"/>
      <c r="N32" s="1"/>
    </row>
    <row r="33" spans="1:14" ht="18" customHeight="1">
      <c r="A33" s="1"/>
      <c r="B33" s="27"/>
      <c r="C33" s="1"/>
      <c r="D33" s="1"/>
      <c r="E33" s="36"/>
      <c r="F33" s="1"/>
      <c r="G33" s="1"/>
      <c r="H33" s="1"/>
      <c r="I33" s="1"/>
      <c r="J33" s="1"/>
      <c r="K33" s="1"/>
      <c r="L33" s="1"/>
      <c r="M33" s="1"/>
      <c r="N33" s="1"/>
    </row>
    <row r="34" spans="1:14" ht="18" customHeight="1">
      <c r="A34" s="1"/>
      <c r="B34" s="31"/>
      <c r="C34" s="37"/>
      <c r="D34" s="37"/>
      <c r="E34" s="38"/>
      <c r="F34" s="1"/>
      <c r="G34" s="1"/>
      <c r="H34" s="1"/>
      <c r="I34" s="1"/>
      <c r="J34" s="1"/>
      <c r="K34" s="1"/>
      <c r="L34" s="1"/>
      <c r="M34" s="1"/>
      <c r="N34" s="1"/>
    </row>
  </sheetData>
  <sheetProtection algorithmName="SHA-512" hashValue="sFKwfy0iQ1Vb3kalEVfl8tgpgrEDzewiQFIim4bQ6wYuqdZ+kLFhRMmy5/GMxrr5bvXFYNHbEberxF6a2l2sjQ==" saltValue="RFxcMIH5sL3k3Z3W9KKItg==" spinCount="100000" sheet="1" objects="1" scenarios="1" selectLockedCells="1"/>
  <mergeCells count="26">
    <mergeCell ref="D15:E15"/>
    <mergeCell ref="B5:C6"/>
    <mergeCell ref="B22:C23"/>
    <mergeCell ref="D22:D23"/>
    <mergeCell ref="E22:E23"/>
    <mergeCell ref="D5:D6"/>
    <mergeCell ref="E5:E6"/>
    <mergeCell ref="B13:C13"/>
    <mergeCell ref="B14:C14"/>
    <mergeCell ref="B12:C12"/>
    <mergeCell ref="D7:D8"/>
    <mergeCell ref="E7:E8"/>
    <mergeCell ref="D9:D10"/>
    <mergeCell ref="E9:E10"/>
    <mergeCell ref="D11:D12"/>
    <mergeCell ref="E11:E12"/>
    <mergeCell ref="B29:C29"/>
    <mergeCell ref="B30:C30"/>
    <mergeCell ref="B31:C31"/>
    <mergeCell ref="D32:E32"/>
    <mergeCell ref="D24:D25"/>
    <mergeCell ref="E24:E25"/>
    <mergeCell ref="D26:D27"/>
    <mergeCell ref="E26:E27"/>
    <mergeCell ref="D28:D29"/>
    <mergeCell ref="E28:E29"/>
  </mergeCells>
  <pageMargins left="0.59055118110236227" right="0.31496062992125984" top="0.98425196850393704" bottom="0.59055118110236227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Formulario</vt:lpstr>
      <vt:lpstr>Guia</vt:lpstr>
      <vt:lpstr>Guia!Area_de_impressao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SCM</dc:creator>
  <cp:lastModifiedBy>Elder dos Santos Silva.</cp:lastModifiedBy>
  <cp:lastPrinted>2024-08-27T11:37:55Z</cp:lastPrinted>
  <dcterms:created xsi:type="dcterms:W3CDTF">2024-08-26T17:26:04Z</dcterms:created>
  <dcterms:modified xsi:type="dcterms:W3CDTF">2024-08-28T12:56:29Z</dcterms:modified>
</cp:coreProperties>
</file>